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uliodamalio\Desktop\DAE_Julio\Orçamento\2025\"/>
    </mc:Choice>
  </mc:AlternateContent>
  <xr:revisionPtr revIDLastSave="0" documentId="8_{710F1349-BFC3-4312-BFD2-EADFEFE56C2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LOA 25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T2gmtrS/hCyX7jx9OoMx0dvAR2CsH1ZfIYyTCbw2Ojo="/>
    </ext>
  </extLst>
</workbook>
</file>

<file path=xl/calcChain.xml><?xml version="1.0" encoding="utf-8"?>
<calcChain xmlns="http://schemas.openxmlformats.org/spreadsheetml/2006/main">
  <c r="F3" i="1" l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E5" i="1" l="1"/>
  <c r="F6" i="1"/>
  <c r="F8" i="1" s="1"/>
  <c r="E6" i="1"/>
  <c r="F5" i="1"/>
  <c r="E3" i="1" l="1"/>
  <c r="F7" i="1"/>
  <c r="E9" i="1"/>
  <c r="E7" i="1" s="1"/>
  <c r="E8" i="1" l="1"/>
</calcChain>
</file>

<file path=xl/sharedStrings.xml><?xml version="1.0" encoding="utf-8"?>
<sst xmlns="http://schemas.openxmlformats.org/spreadsheetml/2006/main" count="166" uniqueCount="109">
  <si>
    <t>PROPOSTA DE ORÇAMENTO 2025 - CAMPUS AVARÉ</t>
  </si>
  <si>
    <t>2025 - PLOA</t>
  </si>
  <si>
    <t>Custeio</t>
  </si>
  <si>
    <t>Capital</t>
  </si>
  <si>
    <t>Custeio %</t>
  </si>
  <si>
    <t>Capital %</t>
  </si>
  <si>
    <t>Código CPO</t>
  </si>
  <si>
    <t>Descrição da Despesa</t>
  </si>
  <si>
    <t>Código ND</t>
  </si>
  <si>
    <t>SIGLA</t>
  </si>
  <si>
    <t>LIMITE. 2020</t>
  </si>
  <si>
    <t>LIMITE 2025</t>
  </si>
  <si>
    <t>Observações</t>
  </si>
  <si>
    <t>314A</t>
  </si>
  <si>
    <t>Diárias - FP</t>
  </si>
  <si>
    <t>3.3.90.14</t>
  </si>
  <si>
    <t>AVR</t>
  </si>
  <si>
    <t>35.000,00 EM 2024.</t>
  </si>
  <si>
    <t>330A</t>
  </si>
  <si>
    <t>Material de consumo</t>
  </si>
  <si>
    <t>3.3.90.30</t>
  </si>
  <si>
    <t>Total 2024 R$ 118.038,79.</t>
  </si>
  <si>
    <t>332A</t>
  </si>
  <si>
    <t>Material de consumo - alimentos para os curso</t>
  </si>
  <si>
    <t>Total 2024 R$ 33.946,27.                                                                                  Empenhado em 2025 para 1º Sem/25 PR 94320-24 R$ 15.932,21.                                                                                         Destinado para 2º Sem/25 R$ 15.000,00.</t>
  </si>
  <si>
    <t>Gêneros Alimentícios - Merenda Escolar</t>
  </si>
  <si>
    <t>3.3.90.32</t>
  </si>
  <si>
    <t xml:space="preserve">Compras de alimentos para restaurante em 2024 R$ 122.000,00 com crédito do PNAE. Em 2025 o crédito do PNAE é de R$ 103.064,00, então destinados R$ 50.000,00 para alimentos. </t>
  </si>
  <si>
    <t>330B</t>
  </si>
  <si>
    <t>Material de consumo - Informática</t>
  </si>
  <si>
    <t>3.3.90.30.17</t>
  </si>
  <si>
    <t>330H</t>
  </si>
  <si>
    <t>Recarga de Extintor</t>
  </si>
  <si>
    <t>Em 2024 R$ 7.369,20.</t>
  </si>
  <si>
    <t>330G</t>
  </si>
  <si>
    <t>Fornecimento de gás</t>
  </si>
  <si>
    <t xml:space="preserve">Em 2024 R$ 6.505,38. </t>
  </si>
  <si>
    <t>320X</t>
  </si>
  <si>
    <t>Cartão Pesquisador – itens de consumo</t>
  </si>
  <si>
    <t>3.3.90.20</t>
  </si>
  <si>
    <t>Em 2024 R$ 10.000,00</t>
  </si>
  <si>
    <t>337B</t>
  </si>
  <si>
    <t>Apoio Adm. / Manut. Predial</t>
  </si>
  <si>
    <t>3.3.90.37</t>
  </si>
  <si>
    <t>Mensal serviço R$ 9.178,83 + material R$ 12.000,00 + locação máquina R$ 5.000,00. Considerar 11% repact/25. Total anual R$ 122.262,02. Nova contratação a partir de maio/25 R$ 7.907,67 + R$ 6.515,97 . R$ 12.000,00 material + R$ 5.000,00 máquina. Total R$ 185.835,93.</t>
  </si>
  <si>
    <t>337C</t>
  </si>
  <si>
    <t>Limpeza</t>
  </si>
  <si>
    <t>Mensal R$ 35.816,33. Considerar 11% repact/25. Total anual R$ 477.073,52.</t>
  </si>
  <si>
    <t>337E</t>
  </si>
  <si>
    <t>Vigilância</t>
  </si>
  <si>
    <t>Mensal R$ 22.224,16. Considerar 11% repact/25. Total anual R$ 296.025,82.</t>
  </si>
  <si>
    <t>337K</t>
  </si>
  <si>
    <t>Apoio Adm. / Cozinheiras</t>
  </si>
  <si>
    <t>Mensal R$ 22.282,40. Considerar 11% repact/25. Total anual R$ 296.801,57.</t>
  </si>
  <si>
    <t>337D</t>
  </si>
  <si>
    <t>Jardinagem</t>
  </si>
  <si>
    <t>Cada corte R$ 13.668,57 x 5. Total anual R$ 68.342,85. A partir de Maio/25 R$ 5.341,01 + R$ 15.000,00 material + R$ 5.000,00 seviço de poda com motossera. Total R$ 62.728,08.</t>
  </si>
  <si>
    <t>Atendimento especializado aos alunos</t>
  </si>
  <si>
    <t xml:space="preserve">Mensal R$ 26.401,96. Considerar 11% repact/25. Total Anual R$ 351.674,11.                                                                                 Desse valor há R$ 65.000,00 da reitoria e o restante é pelo orçamento R$ 286.674,11.                                                                                                                                                  </t>
  </si>
  <si>
    <t>452A</t>
  </si>
  <si>
    <t>Material permanente</t>
  </si>
  <si>
    <t>4.4.90.52</t>
  </si>
  <si>
    <t>452E</t>
  </si>
  <si>
    <t>Acervo Bibliográfico</t>
  </si>
  <si>
    <t>339B</t>
  </si>
  <si>
    <t>Tel. Local e DDD</t>
  </si>
  <si>
    <t>3.3.90.39</t>
  </si>
  <si>
    <t>Voip Mensal R$ 370,68 (descontando aparelhos). Considerar 11% reajuste 2025. Total anual R$ 4.937,46.</t>
  </si>
  <si>
    <t>Manutenção Impressoras e Scanners</t>
  </si>
  <si>
    <t>339E</t>
  </si>
  <si>
    <t>Energia Elétrica</t>
  </si>
  <si>
    <t>Mensal R$ 28.000,00. Total anual R$ 336.000,00.</t>
  </si>
  <si>
    <t>339F</t>
  </si>
  <si>
    <t>Água e Esgoto</t>
  </si>
  <si>
    <t>Mensal R$ 7.000,00. Total anual R$ 84.000,00.</t>
  </si>
  <si>
    <t>339AC</t>
  </si>
  <si>
    <t>Serviços de Dedetização</t>
  </si>
  <si>
    <t>Empenhados em 2024 - item 1 R$ 9.455,36, sendo 4 aplicações de R$ 2.363,84. Item 2 R$ 6.499,99. Valor total R$ 15.955,35. Será aditado somente o item 1 e licitaremos nova contratação para o controle de pombos previsto em até R$ 15.544,64.</t>
  </si>
  <si>
    <t>339V</t>
  </si>
  <si>
    <t>Contratação Pessoa Jurídica</t>
  </si>
  <si>
    <t xml:space="preserve">Em 2024 Manutenção e Instalação Ar Condicionado - Total Anual de R$ 30.477,32.                                                                                       </t>
  </si>
  <si>
    <t>Seguro Predial em 2024 R$ 11.000,00. Homologado em 25 R$ 10.150,00.</t>
  </si>
  <si>
    <t xml:space="preserve">Almoxarifado Virtual em 2024 R$ 48.364,51.                                                                                                                                                                                                                   </t>
  </si>
  <si>
    <t>OUTSOURCING DE IMPRESSÃO item 1 R$ 0,15 - até 12.000pág. R$ 1.800,00 mensal .item 2 R$ 0,08- até 8.000pág. R$ 640,00 mensal. Total anual item 1 R$ 21.600,00, item 2 R$ 7.680,00 - total geral R$ 29.280,00.                           Considerado R$ 20.720,00 a mais para nova contratação com mais impressoras.</t>
  </si>
  <si>
    <t>Manutenções de equipamentos de laboratório em geral</t>
  </si>
  <si>
    <t>Conserto forno para restaurante - previsão de R$ 765,00.</t>
  </si>
  <si>
    <t>Seguro Estagiários</t>
  </si>
  <si>
    <t>Valor máximo de R$ 280,00 mensal. Total no ano R$ 3.360,00.</t>
  </si>
  <si>
    <t>318I</t>
  </si>
  <si>
    <t>Auxilio ao estudante - Bolsa discente Ensino</t>
  </si>
  <si>
    <t>3.3.90.18</t>
  </si>
  <si>
    <t>Em 2024 R$ 57.400,00. 10 bolsas de 700,00 em 9 meses.</t>
  </si>
  <si>
    <t>318H</t>
  </si>
  <si>
    <t>Auxilio ao estudante - Bolsa discente extensão</t>
  </si>
  <si>
    <t>Em 2024 R$ 58.800,00.</t>
  </si>
  <si>
    <t>318J</t>
  </si>
  <si>
    <t>Auxilio ao estudante - Bolsa discente Pesquisa</t>
  </si>
  <si>
    <t>347D</t>
  </si>
  <si>
    <t>TAXA DE ART DO CONSELHO REGIONAL DE QUÍMICA</t>
  </si>
  <si>
    <t>3.3.90.47</t>
  </si>
  <si>
    <t>Em 2024 R$ 258,77.</t>
  </si>
  <si>
    <t>336K</t>
  </si>
  <si>
    <t>Contratação de Estagiário</t>
  </si>
  <si>
    <t>3.3.90.36</t>
  </si>
  <si>
    <t>Nova contratação em elaboração e é por demanda, ou seja, quando há necessidade e disponibilidade orçamentária.</t>
  </si>
  <si>
    <t>R$ 1.325,69(1.125,69+200,00) mensal. Anual R$ 15.908,28.                                                                                            Podemos 8 no total, temos 1 na CEX desde jan/25 - R$ 15.909,28.                                                                                                                  Contratações a partir de junho/25 (1.325,69 x 7 meses = R$ 9.279,83 ano x 6 estagiários R$ ). Quais setores? Vamos aumentar o número de estagiários?                                          Total anual 2025 R$ 71.588,26.</t>
  </si>
  <si>
    <t>Em 2024 R$ 56.700,00. 13 projetos de 700,00 em 9 meses (81.900,00) e 1 projeto de 350,00 em 9 meses (3150,00). Total 85.050,00.</t>
  </si>
  <si>
    <t>Fixo</t>
  </si>
  <si>
    <t>Altera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</si>
</sst>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&quot; R$ &quot;#,##0.00\ ;&quot;-R$ &quot;#,##0.00\ ;&quot; R$ -&quot;#\ "/>
    <numFmt numFmtId="166" formatCode="&quot;R$ &quot;#,##0.00;[Red]&quot;-R$ &quot;#,##0.00"/>
  </numFmts>
  <fonts count="25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0"/>
      <name val="Arial"/>
    </font>
    <font>
      <sz val="10"/>
      <color theme="1"/>
      <name val="Calibri"/>
    </font>
    <font>
      <sz val="12"/>
      <color theme="1"/>
      <name val="Calibri"/>
    </font>
    <font>
      <b/>
      <i/>
      <sz val="12"/>
      <color theme="1"/>
      <name val="Calibri"/>
    </font>
    <font>
      <b/>
      <i/>
      <sz val="12"/>
      <color rgb="FFFF0000"/>
      <name val="Calibri"/>
    </font>
    <font>
      <b/>
      <i/>
      <sz val="12"/>
      <color rgb="FFFFFFFF"/>
      <name val="Calibri"/>
    </font>
    <font>
      <b/>
      <sz val="12"/>
      <color rgb="FFFFFFFF"/>
      <name val="Calibri"/>
    </font>
    <font>
      <b/>
      <sz val="10"/>
      <color rgb="FF1C4587"/>
      <name val="Calibri"/>
    </font>
    <font>
      <b/>
      <sz val="10"/>
      <color theme="1"/>
      <name val="Calibri"/>
    </font>
    <font>
      <b/>
      <sz val="11"/>
      <color theme="1"/>
      <name val="Calibri"/>
    </font>
    <font>
      <b/>
      <sz val="14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FFFFFF"/>
      <name val="Calibri"/>
    </font>
    <font>
      <sz val="9"/>
      <color rgb="FF000000"/>
      <name val="Arial"/>
    </font>
    <font>
      <sz val="9"/>
      <color theme="1"/>
      <name val="Arial"/>
    </font>
    <font>
      <sz val="10"/>
      <color theme="1"/>
      <name val="Roboto"/>
    </font>
    <font>
      <sz val="11"/>
      <color theme="1"/>
      <name val="Arial"/>
    </font>
    <font>
      <sz val="10"/>
      <color rgb="FF000000"/>
      <name val="Arial"/>
    </font>
    <font>
      <sz val="12"/>
      <color rgb="FFFF0000"/>
      <name val="Calibri"/>
      <family val="2"/>
    </font>
    <font>
      <sz val="9"/>
      <color theme="1"/>
      <name val="Arial"/>
      <family val="2"/>
    </font>
    <font>
      <sz val="11"/>
      <name val="Calibri"/>
      <family val="2"/>
    </font>
    <font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4" tint="0.39997558519241921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3" fillId="2" borderId="4" xfId="0" applyNumberFormat="1" applyFont="1" applyFill="1" applyBorder="1"/>
    <xf numFmtId="0" fontId="4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5" xfId="0" applyFont="1" applyBorder="1"/>
    <xf numFmtId="165" fontId="3" fillId="0" borderId="0" xfId="0" applyNumberFormat="1" applyFont="1"/>
    <xf numFmtId="4" fontId="5" fillId="0" borderId="5" xfId="0" applyNumberFormat="1" applyFont="1" applyBorder="1"/>
    <xf numFmtId="4" fontId="6" fillId="0" borderId="5" xfId="0" applyNumberFormat="1" applyFont="1" applyBorder="1" applyAlignment="1">
      <alignment horizontal="right"/>
    </xf>
    <xf numFmtId="4" fontId="3" fillId="3" borderId="4" xfId="0" applyNumberFormat="1" applyFont="1" applyFill="1" applyBorder="1"/>
    <xf numFmtId="4" fontId="3" fillId="3" borderId="6" xfId="0" applyNumberFormat="1" applyFont="1" applyFill="1" applyBorder="1"/>
    <xf numFmtId="4" fontId="7" fillId="4" borderId="6" xfId="0" applyNumberFormat="1" applyFont="1" applyFill="1" applyBorder="1" applyAlignment="1">
      <alignment horizontal="right"/>
    </xf>
    <xf numFmtId="4" fontId="3" fillId="4" borderId="4" xfId="0" applyNumberFormat="1" applyFont="1" applyFill="1" applyBorder="1"/>
    <xf numFmtId="4" fontId="8" fillId="4" borderId="4" xfId="0" applyNumberFormat="1" applyFont="1" applyFill="1" applyBorder="1"/>
    <xf numFmtId="4" fontId="8" fillId="4" borderId="4" xfId="0" applyNumberFormat="1" applyFont="1" applyFill="1" applyBorder="1" applyAlignment="1">
      <alignment horizontal="right"/>
    </xf>
    <xf numFmtId="4" fontId="9" fillId="0" borderId="0" xfId="0" applyNumberFormat="1" applyFont="1"/>
    <xf numFmtId="4" fontId="8" fillId="4" borderId="6" xfId="0" applyNumberFormat="1" applyFont="1" applyFill="1" applyBorder="1"/>
    <xf numFmtId="4" fontId="8" fillId="4" borderId="6" xfId="0" applyNumberFormat="1" applyFont="1" applyFill="1" applyBorder="1" applyAlignment="1">
      <alignment horizontal="right"/>
    </xf>
    <xf numFmtId="0" fontId="3" fillId="3" borderId="4" xfId="0" applyFont="1" applyFill="1" applyBorder="1"/>
    <xf numFmtId="4" fontId="3" fillId="4" borderId="6" xfId="0" applyNumberFormat="1" applyFont="1" applyFill="1" applyBorder="1"/>
    <xf numFmtId="4" fontId="1" fillId="5" borderId="6" xfId="0" applyNumberFormat="1" applyFont="1" applyFill="1" applyBorder="1" applyAlignment="1">
      <alignment horizontal="right"/>
    </xf>
    <xf numFmtId="4" fontId="4" fillId="3" borderId="4" xfId="0" applyNumberFormat="1" applyFont="1" applyFill="1" applyBorder="1"/>
    <xf numFmtId="4" fontId="9" fillId="0" borderId="5" xfId="0" applyNumberFormat="1" applyFont="1" applyBorder="1"/>
    <xf numFmtId="4" fontId="10" fillId="0" borderId="5" xfId="0" applyNumberFormat="1" applyFont="1" applyBorder="1"/>
    <xf numFmtId="4" fontId="10" fillId="0" borderId="0" xfId="0" applyNumberFormat="1" applyFont="1"/>
    <xf numFmtId="164" fontId="3" fillId="0" borderId="0" xfId="0" applyNumberFormat="1" applyFont="1"/>
    <xf numFmtId="0" fontId="11" fillId="6" borderId="7" xfId="0" applyFont="1" applyFill="1" applyBorder="1" applyAlignment="1">
      <alignment horizontal="center"/>
    </xf>
    <xf numFmtId="0" fontId="11" fillId="6" borderId="8" xfId="0" applyFont="1" applyFill="1" applyBorder="1"/>
    <xf numFmtId="0" fontId="11" fillId="6" borderId="8" xfId="0" applyFont="1" applyFill="1" applyBorder="1" applyAlignment="1">
      <alignment horizontal="center"/>
    </xf>
    <xf numFmtId="4" fontId="12" fillId="6" borderId="8" xfId="0" applyNumberFormat="1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" fontId="3" fillId="0" borderId="10" xfId="0" applyNumberFormat="1" applyFont="1" applyBorder="1"/>
    <xf numFmtId="4" fontId="3" fillId="3" borderId="8" xfId="0" applyNumberFormat="1" applyFont="1" applyFill="1" applyBorder="1"/>
    <xf numFmtId="4" fontId="15" fillId="0" borderId="0" xfId="0" applyNumberFormat="1" applyFont="1"/>
    <xf numFmtId="0" fontId="15" fillId="0" borderId="0" xfId="0" applyFont="1"/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wrapText="1"/>
    </xf>
    <xf numFmtId="0" fontId="13" fillId="0" borderId="10" xfId="0" applyFont="1" applyBorder="1" applyAlignment="1">
      <alignment horizontal="center" wrapText="1"/>
    </xf>
    <xf numFmtId="4" fontId="13" fillId="3" borderId="8" xfId="0" applyNumberFormat="1" applyFont="1" applyFill="1" applyBorder="1" applyAlignment="1">
      <alignment horizontal="center"/>
    </xf>
    <xf numFmtId="4" fontId="13" fillId="3" borderId="8" xfId="0" applyNumberFormat="1" applyFont="1" applyFill="1" applyBorder="1" applyAlignment="1">
      <alignment horizontal="right"/>
    </xf>
    <xf numFmtId="4" fontId="16" fillId="3" borderId="8" xfId="0" applyNumberFormat="1" applyFont="1" applyFill="1" applyBorder="1" applyAlignment="1">
      <alignment wrapText="1"/>
    </xf>
    <xf numFmtId="0" fontId="13" fillId="0" borderId="0" xfId="0" applyFont="1"/>
    <xf numFmtId="4" fontId="13" fillId="3" borderId="8" xfId="0" applyNumberFormat="1" applyFont="1" applyFill="1" applyBorder="1" applyAlignment="1">
      <alignment wrapText="1"/>
    </xf>
    <xf numFmtId="4" fontId="18" fillId="3" borderId="8" xfId="0" applyNumberFormat="1" applyFont="1" applyFill="1" applyBorder="1" applyAlignment="1">
      <alignment wrapText="1"/>
    </xf>
    <xf numFmtId="0" fontId="17" fillId="3" borderId="8" xfId="0" applyFont="1" applyFill="1" applyBorder="1" applyAlignment="1">
      <alignment wrapText="1"/>
    </xf>
    <xf numFmtId="4" fontId="17" fillId="3" borderId="8" xfId="0" applyNumberFormat="1" applyFont="1" applyFill="1" applyBorder="1" applyAlignment="1">
      <alignment wrapText="1"/>
    </xf>
    <xf numFmtId="4" fontId="13" fillId="3" borderId="4" xfId="0" applyNumberFormat="1" applyFont="1" applyFill="1" applyBorder="1"/>
    <xf numFmtId="4" fontId="13" fillId="3" borderId="4" xfId="0" applyNumberFormat="1" applyFont="1" applyFill="1" applyBorder="1" applyAlignment="1">
      <alignment horizontal="center"/>
    </xf>
    <xf numFmtId="0" fontId="3" fillId="0" borderId="9" xfId="0" applyFont="1" applyBorder="1"/>
    <xf numFmtId="166" fontId="17" fillId="3" borderId="8" xfId="0" applyNumberFormat="1" applyFont="1" applyFill="1" applyBorder="1" applyAlignment="1">
      <alignment wrapText="1"/>
    </xf>
    <xf numFmtId="0" fontId="19" fillId="0" borderId="0" xfId="0" applyFont="1"/>
    <xf numFmtId="4" fontId="16" fillId="3" borderId="11" xfId="0" applyNumberFormat="1" applyFont="1" applyFill="1" applyBorder="1" applyAlignment="1">
      <alignment horizontal="left" vertical="center"/>
    </xf>
    <xf numFmtId="4" fontId="17" fillId="3" borderId="11" xfId="0" applyNumberFormat="1" applyFont="1" applyFill="1" applyBorder="1" applyAlignment="1">
      <alignment horizontal="left" vertical="center"/>
    </xf>
    <xf numFmtId="4" fontId="21" fillId="0" borderId="5" xfId="0" applyNumberFormat="1" applyFont="1" applyBorder="1" applyAlignment="1">
      <alignment horizontal="right"/>
    </xf>
    <xf numFmtId="0" fontId="22" fillId="3" borderId="8" xfId="0" applyFont="1" applyFill="1" applyBorder="1" applyAlignment="1">
      <alignment wrapText="1"/>
    </xf>
    <xf numFmtId="4" fontId="11" fillId="6" borderId="6" xfId="0" applyNumberFormat="1" applyFont="1" applyFill="1" applyBorder="1" applyAlignment="1">
      <alignment horizontal="center"/>
    </xf>
    <xf numFmtId="4" fontId="11" fillId="6" borderId="12" xfId="0" applyNumberFormat="1" applyFont="1" applyFill="1" applyBorder="1" applyAlignment="1">
      <alignment horizontal="center"/>
    </xf>
    <xf numFmtId="0" fontId="14" fillId="0" borderId="10" xfId="0" applyFont="1" applyBorder="1" applyAlignment="1">
      <alignment wrapText="1"/>
    </xf>
    <xf numFmtId="4" fontId="23" fillId="7" borderId="8" xfId="0" applyNumberFormat="1" applyFont="1" applyFill="1" applyBorder="1"/>
    <xf numFmtId="4" fontId="13" fillId="7" borderId="8" xfId="0" applyNumberFormat="1" applyFont="1" applyFill="1" applyBorder="1" applyAlignment="1">
      <alignment horizontal="right"/>
    </xf>
    <xf numFmtId="4" fontId="13" fillId="7" borderId="10" xfId="0" applyNumberFormat="1" applyFont="1" applyFill="1" applyBorder="1" applyAlignment="1">
      <alignment horizontal="right"/>
    </xf>
    <xf numFmtId="4" fontId="13" fillId="8" borderId="8" xfId="0" applyNumberFormat="1" applyFont="1" applyFill="1" applyBorder="1" applyAlignment="1">
      <alignment horizontal="right"/>
    </xf>
    <xf numFmtId="4" fontId="14" fillId="8" borderId="8" xfId="0" applyNumberFormat="1" applyFont="1" applyFill="1" applyBorder="1" applyAlignment="1">
      <alignment horizontal="right"/>
    </xf>
    <xf numFmtId="4" fontId="20" fillId="8" borderId="11" xfId="0" applyNumberFormat="1" applyFont="1" applyFill="1" applyBorder="1" applyAlignment="1">
      <alignment horizontal="right"/>
    </xf>
    <xf numFmtId="0" fontId="24" fillId="8" borderId="0" xfId="0" applyFont="1" applyFill="1"/>
    <xf numFmtId="4" fontId="24" fillId="9" borderId="4" xfId="0" applyNumberFormat="1" applyFont="1" applyFill="1" applyBorder="1"/>
    <xf numFmtId="4" fontId="14" fillId="9" borderId="10" xfId="0" applyNumberFormat="1" applyFont="1" applyFill="1" applyBorder="1" applyAlignment="1">
      <alignment horizontal="right"/>
    </xf>
    <xf numFmtId="4" fontId="14" fillId="9" borderId="8" xfId="0" applyNumberFormat="1" applyFont="1" applyFill="1" applyBorder="1" applyAlignment="1">
      <alignment horizontal="right" wrapText="1"/>
    </xf>
    <xf numFmtId="4" fontId="13" fillId="9" borderId="8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3"/>
  <sheetViews>
    <sheetView tabSelected="1" workbookViewId="0">
      <selection activeCell="J16" sqref="J16"/>
    </sheetView>
  </sheetViews>
  <sheetFormatPr defaultColWidth="12.5703125" defaultRowHeight="15" customHeight="1" x14ac:dyDescent="0.2"/>
  <cols>
    <col min="1" max="1" width="0.140625" customWidth="1"/>
    <col min="2" max="2" width="32.28515625" customWidth="1"/>
    <col min="3" max="3" width="14.140625" customWidth="1"/>
    <col min="4" max="4" width="12.28515625" customWidth="1"/>
    <col min="5" max="5" width="0.140625" customWidth="1"/>
    <col min="6" max="6" width="19.5703125" customWidth="1"/>
    <col min="7" max="7" width="46.5703125" customWidth="1"/>
  </cols>
  <sheetData>
    <row r="1" spans="1:26" ht="15.75" customHeight="1" x14ac:dyDescent="0.25">
      <c r="A1" s="70" t="s">
        <v>0</v>
      </c>
      <c r="B1" s="71"/>
      <c r="C1" s="71"/>
      <c r="D1" s="71"/>
      <c r="E1" s="71"/>
      <c r="F1" s="72"/>
      <c r="G1" s="1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4"/>
      <c r="C2" s="3"/>
      <c r="D2" s="3"/>
      <c r="E2" s="5"/>
      <c r="F2" s="54"/>
      <c r="G2" s="3"/>
      <c r="H2" s="65" t="s">
        <v>107</v>
      </c>
      <c r="I2" s="3"/>
      <c r="J2" s="3"/>
      <c r="K2" s="3"/>
      <c r="L2" s="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4"/>
      <c r="B3" s="4"/>
      <c r="C3" s="4"/>
      <c r="D3" s="4"/>
      <c r="E3" s="7" t="str">
        <f>IF(F9-F5-F6&gt;=0,"FALTA DETALHAR","LIMITE ESTOURADO")</f>
        <v>FALTA DETALHAR</v>
      </c>
      <c r="F3" s="8">
        <f>F9-F5-F6</f>
        <v>100798.43999999994</v>
      </c>
      <c r="G3" s="3"/>
      <c r="H3" s="66" t="s">
        <v>108</v>
      </c>
      <c r="I3" s="3"/>
      <c r="J3" s="3"/>
      <c r="K3" s="3"/>
      <c r="L3" s="3"/>
      <c r="M3" s="3"/>
      <c r="N3" s="3"/>
      <c r="O3" s="6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10"/>
      <c r="B4" s="10"/>
      <c r="C4" s="10"/>
      <c r="D4" s="10"/>
      <c r="E4" s="11">
        <v>2020</v>
      </c>
      <c r="F4" s="11" t="s">
        <v>1</v>
      </c>
      <c r="G4" s="3"/>
      <c r="H4" s="4"/>
      <c r="I4" s="3"/>
      <c r="J4" s="3"/>
      <c r="K4" s="6"/>
      <c r="L4" s="6"/>
      <c r="M4" s="3"/>
      <c r="N4" s="3"/>
      <c r="O4" s="6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12"/>
      <c r="B5" s="12"/>
      <c r="C5" s="12"/>
      <c r="D5" s="13" t="s">
        <v>2</v>
      </c>
      <c r="E5" s="14">
        <f>SUMIF($I$12:$I$92,"CUSTEIO",E12:E94)</f>
        <v>0</v>
      </c>
      <c r="F5" s="13">
        <f>SUMIF($I$12:$I$50,"CUSTEIO",F12:F50)</f>
        <v>2780025.31</v>
      </c>
      <c r="G5" s="3"/>
      <c r="H5" s="15"/>
      <c r="I5" s="3"/>
      <c r="J5" s="3"/>
      <c r="K5" s="6"/>
      <c r="L5" s="3"/>
      <c r="M5" s="3"/>
      <c r="N5" s="3"/>
      <c r="O5" s="6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12"/>
      <c r="B6" s="12"/>
      <c r="C6" s="12"/>
      <c r="D6" s="16" t="s">
        <v>3</v>
      </c>
      <c r="E6" s="17">
        <f>SUMIF($I$10:$I$92,"CAPITAL",E12:E94)</f>
        <v>0</v>
      </c>
      <c r="F6" s="17">
        <f>SUMIF($I$12:$I$44,"CAPITAL",F12:F44)</f>
        <v>200000</v>
      </c>
      <c r="G6" s="18"/>
      <c r="H6" s="3"/>
      <c r="I6" s="3"/>
      <c r="J6" s="3"/>
      <c r="K6" s="6"/>
      <c r="L6" s="3"/>
      <c r="M6" s="3"/>
      <c r="N6" s="3"/>
      <c r="O6" s="6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12"/>
      <c r="B7" s="12"/>
      <c r="C7" s="12"/>
      <c r="D7" s="13" t="s">
        <v>4</v>
      </c>
      <c r="E7" s="14" t="e">
        <f t="shared" ref="E7:F7" si="0">E5/E9*100</f>
        <v>#DIV/0!</v>
      </c>
      <c r="F7" s="14">
        <f t="shared" si="0"/>
        <v>90.236428163084639</v>
      </c>
      <c r="G7" s="9"/>
      <c r="H7" s="3"/>
      <c r="I7" s="3"/>
      <c r="J7" s="3"/>
      <c r="K7" s="6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12"/>
      <c r="B8" s="12"/>
      <c r="C8" s="19"/>
      <c r="D8" s="16" t="s">
        <v>5</v>
      </c>
      <c r="E8" s="17" t="e">
        <f t="shared" ref="E8:F8" si="1">E6/E9*100</f>
        <v>#DIV/0!</v>
      </c>
      <c r="F8" s="17">
        <f t="shared" si="1"/>
        <v>6.4917702611192869</v>
      </c>
      <c r="G8" s="18"/>
      <c r="H8" s="3"/>
      <c r="I8" s="3"/>
      <c r="J8" s="3"/>
      <c r="K8" s="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19"/>
      <c r="B9" s="19"/>
      <c r="C9" s="19"/>
      <c r="D9" s="19"/>
      <c r="E9" s="17">
        <f>SUM(E5:E6)</f>
        <v>0</v>
      </c>
      <c r="F9" s="20">
        <v>3080823.75</v>
      </c>
      <c r="H9" s="3"/>
      <c r="I9" s="3"/>
      <c r="J9" s="3"/>
      <c r="K9" s="3"/>
      <c r="L9" s="3"/>
      <c r="M9" s="3"/>
      <c r="N9" s="3"/>
      <c r="O9" s="6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5"/>
      <c r="B10" s="5"/>
      <c r="C10" s="5"/>
      <c r="D10" s="5"/>
      <c r="E10" s="22"/>
      <c r="F10" s="21"/>
      <c r="G10" s="23"/>
      <c r="H10" s="24"/>
      <c r="I10" s="3"/>
      <c r="J10" s="3"/>
      <c r="K10" s="25"/>
      <c r="L10" s="3"/>
      <c r="M10" s="3"/>
      <c r="N10" s="3"/>
      <c r="O10" s="6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3">
      <c r="A11" s="26" t="s">
        <v>6</v>
      </c>
      <c r="B11" s="27" t="s">
        <v>7</v>
      </c>
      <c r="C11" s="28" t="s">
        <v>8</v>
      </c>
      <c r="D11" s="28" t="s">
        <v>9</v>
      </c>
      <c r="E11" s="56" t="s">
        <v>10</v>
      </c>
      <c r="F11" s="57" t="s">
        <v>11</v>
      </c>
      <c r="G11" s="29" t="s">
        <v>12</v>
      </c>
      <c r="H11" s="4"/>
      <c r="I11" s="3"/>
      <c r="J11" s="3"/>
      <c r="K11" s="3"/>
      <c r="L11" s="6"/>
      <c r="M11" s="3"/>
      <c r="N11" s="3"/>
      <c r="O11" s="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0" t="s">
        <v>13</v>
      </c>
      <c r="B12" s="58" t="s">
        <v>14</v>
      </c>
      <c r="C12" s="31" t="s">
        <v>15</v>
      </c>
      <c r="D12" s="31" t="s">
        <v>16</v>
      </c>
      <c r="E12" s="32"/>
      <c r="F12" s="67">
        <v>35000</v>
      </c>
      <c r="G12" s="33" t="s">
        <v>17</v>
      </c>
      <c r="H12" s="34" t="str">
        <f t="shared" ref="H12:H50" si="2">MID(C12,1,1)</f>
        <v>3</v>
      </c>
      <c r="I12" s="35" t="str">
        <f t="shared" ref="I12:I50" si="3">IF(H12="3","CUSTEIO","CAPITAL")</f>
        <v>CUSTEIO</v>
      </c>
      <c r="J12" s="3"/>
      <c r="K12" s="3"/>
      <c r="L12" s="6"/>
      <c r="M12" s="3"/>
      <c r="N12" s="3"/>
      <c r="O12" s="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0" x14ac:dyDescent="0.25">
      <c r="A13" s="36" t="s">
        <v>18</v>
      </c>
      <c r="B13" s="37" t="s">
        <v>19</v>
      </c>
      <c r="C13" s="38" t="s">
        <v>20</v>
      </c>
      <c r="D13" s="38" t="s">
        <v>16</v>
      </c>
      <c r="E13" s="32"/>
      <c r="F13" s="68">
        <v>120000</v>
      </c>
      <c r="G13" s="52" t="s">
        <v>21</v>
      </c>
      <c r="H13" s="34" t="str">
        <f t="shared" si="2"/>
        <v>3</v>
      </c>
      <c r="I13" s="35" t="str">
        <f t="shared" si="3"/>
        <v>CUSTEIO</v>
      </c>
      <c r="J13" s="3"/>
      <c r="K13" s="3"/>
      <c r="L13" s="6"/>
      <c r="M13" s="3"/>
      <c r="N13" s="3"/>
      <c r="O13" s="6"/>
      <c r="P13" s="6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0" x14ac:dyDescent="0.25">
      <c r="A14" s="30" t="s">
        <v>22</v>
      </c>
      <c r="B14" s="37" t="s">
        <v>23</v>
      </c>
      <c r="C14" s="38" t="s">
        <v>20</v>
      </c>
      <c r="D14" s="38" t="s">
        <v>16</v>
      </c>
      <c r="E14" s="32"/>
      <c r="F14" s="59">
        <v>30932.21</v>
      </c>
      <c r="G14" s="53" t="s">
        <v>24</v>
      </c>
      <c r="H14" s="34" t="str">
        <f t="shared" si="2"/>
        <v>3</v>
      </c>
      <c r="I14" s="35" t="str">
        <f t="shared" si="3"/>
        <v>CUSTEIO</v>
      </c>
      <c r="J14" s="3"/>
      <c r="K14" s="3"/>
      <c r="L14" s="6"/>
      <c r="M14" s="3"/>
      <c r="N14" s="3"/>
      <c r="O14" s="6"/>
      <c r="P14" s="6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8.75" x14ac:dyDescent="0.25">
      <c r="A15" s="30" t="s">
        <v>22</v>
      </c>
      <c r="B15" s="37" t="s">
        <v>25</v>
      </c>
      <c r="C15" s="31" t="s">
        <v>26</v>
      </c>
      <c r="D15" s="31" t="s">
        <v>16</v>
      </c>
      <c r="E15" s="39"/>
      <c r="F15" s="60">
        <v>50000</v>
      </c>
      <c r="G15" s="41" t="s">
        <v>27</v>
      </c>
      <c r="H15" s="34" t="str">
        <f t="shared" si="2"/>
        <v>3</v>
      </c>
      <c r="I15" s="35" t="str">
        <f t="shared" si="3"/>
        <v>CUSTEIO</v>
      </c>
      <c r="J15" s="42"/>
      <c r="K15" s="3"/>
      <c r="L15" s="6"/>
      <c r="M15" s="3"/>
      <c r="N15" s="3"/>
      <c r="O15" s="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0" t="s">
        <v>28</v>
      </c>
      <c r="B16" s="37" t="s">
        <v>29</v>
      </c>
      <c r="C16" s="31" t="s">
        <v>30</v>
      </c>
      <c r="D16" s="31" t="s">
        <v>16</v>
      </c>
      <c r="E16" s="32"/>
      <c r="F16" s="69">
        <v>20000</v>
      </c>
      <c r="G16" s="33"/>
      <c r="H16" s="34" t="str">
        <f t="shared" si="2"/>
        <v>3</v>
      </c>
      <c r="I16" s="35" t="str">
        <f t="shared" si="3"/>
        <v>CUSTEIO</v>
      </c>
      <c r="J16" s="3"/>
      <c r="K16" s="3"/>
      <c r="L16" s="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0" t="s">
        <v>31</v>
      </c>
      <c r="B17" s="37" t="s">
        <v>32</v>
      </c>
      <c r="C17" s="31" t="s">
        <v>20</v>
      </c>
      <c r="D17" s="31" t="s">
        <v>16</v>
      </c>
      <c r="E17" s="32"/>
      <c r="F17" s="60">
        <v>10000</v>
      </c>
      <c r="G17" s="43" t="s">
        <v>33</v>
      </c>
      <c r="H17" s="34" t="str">
        <f t="shared" si="2"/>
        <v>3</v>
      </c>
      <c r="I17" s="35" t="str">
        <f t="shared" si="3"/>
        <v>CUSTEIO</v>
      </c>
      <c r="J17" s="3"/>
      <c r="K17" s="3"/>
      <c r="L17" s="6"/>
      <c r="M17" s="3"/>
      <c r="N17" s="3"/>
      <c r="O17" s="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0" t="s">
        <v>34</v>
      </c>
      <c r="B18" s="37" t="s">
        <v>35</v>
      </c>
      <c r="C18" s="31" t="s">
        <v>20</v>
      </c>
      <c r="D18" s="31" t="s">
        <v>16</v>
      </c>
      <c r="E18" s="32"/>
      <c r="F18" s="61">
        <v>10000</v>
      </c>
      <c r="G18" s="44" t="s">
        <v>36</v>
      </c>
      <c r="H18" s="34" t="str">
        <f t="shared" si="2"/>
        <v>3</v>
      </c>
      <c r="I18" s="35" t="str">
        <f t="shared" si="3"/>
        <v>CUSTEIO</v>
      </c>
      <c r="J18" s="3"/>
      <c r="K18" s="3"/>
      <c r="L18" s="6"/>
      <c r="M18" s="3"/>
      <c r="N18" s="3"/>
      <c r="O18" s="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0" x14ac:dyDescent="0.25">
      <c r="A19" s="30" t="s">
        <v>37</v>
      </c>
      <c r="B19" s="37" t="s">
        <v>38</v>
      </c>
      <c r="C19" s="31" t="s">
        <v>39</v>
      </c>
      <c r="D19" s="31" t="s">
        <v>16</v>
      </c>
      <c r="E19" s="32"/>
      <c r="F19" s="62">
        <v>6000</v>
      </c>
      <c r="G19" s="44" t="s">
        <v>40</v>
      </c>
      <c r="H19" s="34" t="str">
        <f t="shared" si="2"/>
        <v>3</v>
      </c>
      <c r="I19" s="35" t="str">
        <f t="shared" si="3"/>
        <v>CUSTEIO</v>
      </c>
      <c r="J19" s="9"/>
      <c r="K19" s="3"/>
      <c r="L19" s="6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72.75" x14ac:dyDescent="0.25">
      <c r="A20" s="30" t="s">
        <v>41</v>
      </c>
      <c r="B20" s="37" t="s">
        <v>42</v>
      </c>
      <c r="C20" s="31" t="s">
        <v>43</v>
      </c>
      <c r="D20" s="31" t="s">
        <v>16</v>
      </c>
      <c r="E20" s="32"/>
      <c r="F20" s="63">
        <v>185835.93</v>
      </c>
      <c r="G20" s="45" t="s">
        <v>44</v>
      </c>
      <c r="H20" s="34" t="str">
        <f t="shared" si="2"/>
        <v>3</v>
      </c>
      <c r="I20" s="35" t="str">
        <f t="shared" si="3"/>
        <v>CUSTEIO</v>
      </c>
      <c r="J20" s="9"/>
      <c r="K20" s="3"/>
      <c r="L20" s="6"/>
      <c r="M20" s="3"/>
      <c r="N20" s="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.75" x14ac:dyDescent="0.25">
      <c r="A21" s="30" t="s">
        <v>45</v>
      </c>
      <c r="B21" s="37" t="s">
        <v>46</v>
      </c>
      <c r="C21" s="31" t="s">
        <v>43</v>
      </c>
      <c r="D21" s="31" t="s">
        <v>16</v>
      </c>
      <c r="E21" s="32"/>
      <c r="F21" s="62">
        <v>477073.52</v>
      </c>
      <c r="G21" s="46" t="s">
        <v>47</v>
      </c>
      <c r="H21" s="34" t="str">
        <f t="shared" si="2"/>
        <v>3</v>
      </c>
      <c r="I21" s="35" t="str">
        <f t="shared" si="3"/>
        <v>CUSTEIO</v>
      </c>
      <c r="J21" s="9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6.75" customHeight="1" x14ac:dyDescent="0.25">
      <c r="A22" s="30" t="s">
        <v>48</v>
      </c>
      <c r="B22" s="37" t="s">
        <v>49</v>
      </c>
      <c r="C22" s="31" t="s">
        <v>43</v>
      </c>
      <c r="D22" s="31" t="s">
        <v>16</v>
      </c>
      <c r="E22" s="32"/>
      <c r="F22" s="62">
        <v>296025.82</v>
      </c>
      <c r="G22" s="41" t="s">
        <v>50</v>
      </c>
      <c r="H22" s="34" t="str">
        <f t="shared" si="2"/>
        <v>3</v>
      </c>
      <c r="I22" s="35" t="str">
        <f t="shared" si="3"/>
        <v>CUSTEIO</v>
      </c>
      <c r="J22" s="47"/>
      <c r="K22" s="3"/>
      <c r="L22" s="3"/>
      <c r="M22" s="3"/>
      <c r="N22" s="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.75" x14ac:dyDescent="0.25">
      <c r="A23" s="30" t="s">
        <v>51</v>
      </c>
      <c r="B23" s="37" t="s">
        <v>52</v>
      </c>
      <c r="C23" s="31" t="s">
        <v>43</v>
      </c>
      <c r="D23" s="31" t="s">
        <v>16</v>
      </c>
      <c r="E23" s="32"/>
      <c r="F23" s="62">
        <v>296801.57</v>
      </c>
      <c r="G23" s="46" t="s">
        <v>53</v>
      </c>
      <c r="H23" s="34" t="str">
        <f t="shared" si="2"/>
        <v>3</v>
      </c>
      <c r="I23" s="35" t="str">
        <f t="shared" si="3"/>
        <v>CUSTEIO</v>
      </c>
      <c r="J23" s="48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8.75" x14ac:dyDescent="0.25">
      <c r="A24" s="30" t="s">
        <v>54</v>
      </c>
      <c r="B24" s="37" t="s">
        <v>55</v>
      </c>
      <c r="C24" s="31" t="s">
        <v>43</v>
      </c>
      <c r="D24" s="31" t="s">
        <v>16</v>
      </c>
      <c r="E24" s="32"/>
      <c r="F24" s="62">
        <v>62728.08</v>
      </c>
      <c r="G24" s="46" t="s">
        <v>56</v>
      </c>
      <c r="H24" s="34" t="str">
        <f t="shared" si="2"/>
        <v>3</v>
      </c>
      <c r="I24" s="35" t="str">
        <f t="shared" si="3"/>
        <v>CUSTEIO</v>
      </c>
      <c r="J24" s="3"/>
      <c r="K24" s="3"/>
      <c r="L24" s="3"/>
      <c r="M24" s="3"/>
      <c r="N24" s="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8.75" x14ac:dyDescent="0.25">
      <c r="A25" s="30"/>
      <c r="B25" s="37" t="s">
        <v>57</v>
      </c>
      <c r="C25" s="31" t="s">
        <v>66</v>
      </c>
      <c r="D25" s="31" t="s">
        <v>16</v>
      </c>
      <c r="E25" s="32"/>
      <c r="F25" s="62">
        <v>286674.11</v>
      </c>
      <c r="G25" s="46" t="s">
        <v>58</v>
      </c>
      <c r="H25" s="34" t="str">
        <f t="shared" si="2"/>
        <v>3</v>
      </c>
      <c r="I25" s="35" t="str">
        <f t="shared" si="3"/>
        <v>CUSTEIO</v>
      </c>
      <c r="J25" s="3"/>
      <c r="K25" s="3"/>
      <c r="L25" s="3"/>
      <c r="M25" s="3"/>
      <c r="N25" s="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0" t="s">
        <v>59</v>
      </c>
      <c r="B26" s="37" t="s">
        <v>60</v>
      </c>
      <c r="C26" s="31" t="s">
        <v>61</v>
      </c>
      <c r="D26" s="31" t="s">
        <v>16</v>
      </c>
      <c r="E26" s="32"/>
      <c r="F26" s="69">
        <v>150000</v>
      </c>
      <c r="G26" s="46"/>
      <c r="H26" s="34" t="str">
        <f t="shared" si="2"/>
        <v>4</v>
      </c>
      <c r="I26" s="35" t="str">
        <f t="shared" si="3"/>
        <v>CAPITAL</v>
      </c>
      <c r="J26" s="3"/>
      <c r="K26" s="3"/>
      <c r="L26" s="3"/>
      <c r="M26" s="3"/>
      <c r="N26" s="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0" t="s">
        <v>62</v>
      </c>
      <c r="B27" s="37" t="s">
        <v>63</v>
      </c>
      <c r="C27" s="31" t="s">
        <v>61</v>
      </c>
      <c r="D27" s="31" t="s">
        <v>16</v>
      </c>
      <c r="E27" s="32"/>
      <c r="F27" s="69">
        <v>50000</v>
      </c>
      <c r="G27" s="45"/>
      <c r="H27" s="34" t="str">
        <f t="shared" si="2"/>
        <v>4</v>
      </c>
      <c r="I27" s="35" t="str">
        <f t="shared" si="3"/>
        <v>CAPITAL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.75" x14ac:dyDescent="0.25">
      <c r="A28" s="30" t="s">
        <v>64</v>
      </c>
      <c r="B28" s="37" t="s">
        <v>65</v>
      </c>
      <c r="C28" s="31" t="s">
        <v>66</v>
      </c>
      <c r="D28" s="31" t="s">
        <v>16</v>
      </c>
      <c r="E28" s="32"/>
      <c r="F28" s="63">
        <v>4937.46</v>
      </c>
      <c r="G28" s="45" t="s">
        <v>67</v>
      </c>
      <c r="H28" s="34" t="str">
        <f t="shared" si="2"/>
        <v>3</v>
      </c>
      <c r="I28" s="35" t="str">
        <f t="shared" si="3"/>
        <v>CUSTEIO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42.75" customHeight="1" x14ac:dyDescent="0.25">
      <c r="A29" s="49"/>
      <c r="B29" s="37" t="s">
        <v>68</v>
      </c>
      <c r="C29" s="31" t="s">
        <v>66</v>
      </c>
      <c r="D29" s="31" t="s">
        <v>16</v>
      </c>
      <c r="E29" s="32"/>
      <c r="F29" s="40">
        <v>0</v>
      </c>
      <c r="G29" s="50" t="s">
        <v>104</v>
      </c>
      <c r="H29" s="34" t="str">
        <f t="shared" si="2"/>
        <v>3</v>
      </c>
      <c r="I29" s="35" t="str">
        <f t="shared" si="3"/>
        <v>CUSTEIO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0" t="s">
        <v>69</v>
      </c>
      <c r="B30" s="37" t="s">
        <v>70</v>
      </c>
      <c r="C30" s="31" t="s">
        <v>66</v>
      </c>
      <c r="D30" s="31" t="s">
        <v>16</v>
      </c>
      <c r="E30" s="32"/>
      <c r="F30" s="62">
        <v>336000</v>
      </c>
      <c r="G30" s="50" t="s">
        <v>71</v>
      </c>
      <c r="H30" s="34" t="str">
        <f t="shared" si="2"/>
        <v>3</v>
      </c>
      <c r="I30" s="35" t="str">
        <f t="shared" si="3"/>
        <v>CUSTEIO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0" t="s">
        <v>72</v>
      </c>
      <c r="B31" s="37" t="s">
        <v>73</v>
      </c>
      <c r="C31" s="31" t="s">
        <v>66</v>
      </c>
      <c r="D31" s="31" t="s">
        <v>16</v>
      </c>
      <c r="E31" s="32"/>
      <c r="F31" s="62">
        <v>84000</v>
      </c>
      <c r="G31" s="50" t="s">
        <v>74</v>
      </c>
      <c r="H31" s="34" t="str">
        <f t="shared" si="2"/>
        <v>3</v>
      </c>
      <c r="I31" s="35" t="str">
        <f t="shared" si="3"/>
        <v>CUSTEIO</v>
      </c>
      <c r="J31" s="5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60.75" x14ac:dyDescent="0.25">
      <c r="A32" s="30" t="s">
        <v>75</v>
      </c>
      <c r="B32" s="37" t="s">
        <v>76</v>
      </c>
      <c r="C32" s="31" t="s">
        <v>66</v>
      </c>
      <c r="D32" s="31" t="s">
        <v>16</v>
      </c>
      <c r="E32" s="32"/>
      <c r="F32" s="62">
        <v>25000</v>
      </c>
      <c r="G32" s="45" t="s">
        <v>77</v>
      </c>
      <c r="H32" s="34" t="str">
        <f t="shared" si="2"/>
        <v>3</v>
      </c>
      <c r="I32" s="35" t="str">
        <f t="shared" si="3"/>
        <v>CUSTEIO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.75" x14ac:dyDescent="0.25">
      <c r="A33" s="30" t="s">
        <v>78</v>
      </c>
      <c r="B33" s="37" t="s">
        <v>79</v>
      </c>
      <c r="C33" s="31" t="s">
        <v>66</v>
      </c>
      <c r="D33" s="31" t="s">
        <v>16</v>
      </c>
      <c r="E33" s="32"/>
      <c r="F33" s="64">
        <v>40000</v>
      </c>
      <c r="G33" s="45" t="s">
        <v>80</v>
      </c>
      <c r="H33" s="34" t="str">
        <f t="shared" si="2"/>
        <v>3</v>
      </c>
      <c r="I33" s="35" t="str">
        <f t="shared" si="3"/>
        <v>CUSTEIO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.75" x14ac:dyDescent="0.25">
      <c r="A34" s="30"/>
      <c r="B34" s="37" t="s">
        <v>79</v>
      </c>
      <c r="C34" s="31" t="s">
        <v>66</v>
      </c>
      <c r="D34" s="31" t="s">
        <v>16</v>
      </c>
      <c r="E34" s="32"/>
      <c r="F34" s="62">
        <v>10150</v>
      </c>
      <c r="G34" s="45" t="s">
        <v>81</v>
      </c>
      <c r="H34" s="34" t="str">
        <f t="shared" si="2"/>
        <v>3</v>
      </c>
      <c r="I34" s="35" t="str">
        <f t="shared" si="3"/>
        <v>CUSTEIO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49"/>
      <c r="B35" s="37" t="s">
        <v>79</v>
      </c>
      <c r="C35" s="31" t="s">
        <v>66</v>
      </c>
      <c r="D35" s="31" t="s">
        <v>16</v>
      </c>
      <c r="E35" s="32"/>
      <c r="F35" s="40">
        <v>0</v>
      </c>
      <c r="G35" s="45" t="s">
        <v>82</v>
      </c>
      <c r="H35" s="34" t="str">
        <f t="shared" si="2"/>
        <v>3</v>
      </c>
      <c r="I35" s="35" t="str">
        <f t="shared" si="3"/>
        <v>CUSTEIO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72.75" x14ac:dyDescent="0.25">
      <c r="A36" s="49"/>
      <c r="B36" s="37" t="s">
        <v>79</v>
      </c>
      <c r="C36" s="31" t="s">
        <v>66</v>
      </c>
      <c r="D36" s="31" t="s">
        <v>16</v>
      </c>
      <c r="E36" s="32"/>
      <c r="F36" s="62">
        <v>50000</v>
      </c>
      <c r="G36" s="45" t="s">
        <v>83</v>
      </c>
      <c r="H36" s="34" t="str">
        <f t="shared" si="2"/>
        <v>3</v>
      </c>
      <c r="I36" s="35" t="str">
        <f t="shared" si="3"/>
        <v>CUSTEIO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49"/>
      <c r="B37" s="37" t="s">
        <v>79</v>
      </c>
      <c r="C37" s="31" t="s">
        <v>66</v>
      </c>
      <c r="D37" s="31"/>
      <c r="E37" s="32"/>
      <c r="F37" s="62">
        <v>50000</v>
      </c>
      <c r="G37" s="45" t="s">
        <v>84</v>
      </c>
      <c r="H37" s="34" t="str">
        <f t="shared" si="2"/>
        <v>3</v>
      </c>
      <c r="I37" s="35" t="str">
        <f t="shared" si="3"/>
        <v>CUSTEIO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.75" x14ac:dyDescent="0.25">
      <c r="A38" s="49"/>
      <c r="B38" s="37" t="s">
        <v>79</v>
      </c>
      <c r="C38" s="31" t="s">
        <v>66</v>
      </c>
      <c r="D38" s="31"/>
      <c r="E38" s="32"/>
      <c r="F38" s="62">
        <v>1000</v>
      </c>
      <c r="G38" s="45" t="s">
        <v>85</v>
      </c>
      <c r="H38" s="34" t="str">
        <f t="shared" si="2"/>
        <v>3</v>
      </c>
      <c r="I38" s="35" t="str">
        <f t="shared" si="3"/>
        <v>CUSTEIO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.75" x14ac:dyDescent="0.25">
      <c r="A39" s="49"/>
      <c r="B39" s="37" t="s">
        <v>86</v>
      </c>
      <c r="C39" s="31" t="s">
        <v>66</v>
      </c>
      <c r="D39" s="31"/>
      <c r="E39" s="32"/>
      <c r="F39" s="62">
        <v>3360</v>
      </c>
      <c r="G39" s="45" t="s">
        <v>87</v>
      </c>
      <c r="H39" s="34" t="str">
        <f t="shared" si="2"/>
        <v>3</v>
      </c>
      <c r="I39" s="35" t="str">
        <f t="shared" si="3"/>
        <v>CUSTEIO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0" x14ac:dyDescent="0.25">
      <c r="A40" s="30" t="s">
        <v>88</v>
      </c>
      <c r="B40" s="37" t="s">
        <v>89</v>
      </c>
      <c r="C40" s="31" t="s">
        <v>90</v>
      </c>
      <c r="D40" s="31" t="s">
        <v>16</v>
      </c>
      <c r="E40" s="32"/>
      <c r="F40" s="62">
        <v>68600</v>
      </c>
      <c r="G40" s="45" t="s">
        <v>91</v>
      </c>
      <c r="H40" s="34" t="str">
        <f t="shared" si="2"/>
        <v>3</v>
      </c>
      <c r="I40" s="35" t="str">
        <f t="shared" si="3"/>
        <v>CUSTEIO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0" t="s">
        <v>92</v>
      </c>
      <c r="B41" s="37" t="s">
        <v>93</v>
      </c>
      <c r="C41" s="31" t="s">
        <v>90</v>
      </c>
      <c r="D41" s="31" t="s">
        <v>16</v>
      </c>
      <c r="E41" s="32"/>
      <c r="F41" s="62">
        <v>63000</v>
      </c>
      <c r="G41" s="45" t="s">
        <v>94</v>
      </c>
      <c r="H41" s="34" t="str">
        <f t="shared" si="2"/>
        <v>3</v>
      </c>
      <c r="I41" s="35" t="str">
        <f t="shared" si="3"/>
        <v>CUSTEIO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6.75" x14ac:dyDescent="0.25">
      <c r="A42" s="30" t="s">
        <v>95</v>
      </c>
      <c r="B42" s="37" t="s">
        <v>96</v>
      </c>
      <c r="C42" s="31" t="s">
        <v>90</v>
      </c>
      <c r="D42" s="31" t="s">
        <v>16</v>
      </c>
      <c r="E42" s="32"/>
      <c r="F42" s="62">
        <v>85050</v>
      </c>
      <c r="G42" s="55" t="s">
        <v>106</v>
      </c>
      <c r="H42" s="34" t="str">
        <f t="shared" si="2"/>
        <v>3</v>
      </c>
      <c r="I42" s="35" t="str">
        <f t="shared" si="3"/>
        <v>CUSTEIO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0" x14ac:dyDescent="0.25">
      <c r="A43" s="30" t="s">
        <v>97</v>
      </c>
      <c r="B43" s="37" t="s">
        <v>98</v>
      </c>
      <c r="C43" s="31" t="s">
        <v>99</v>
      </c>
      <c r="D43" s="31" t="s">
        <v>16</v>
      </c>
      <c r="E43" s="32"/>
      <c r="F43" s="62">
        <v>269.35000000000002</v>
      </c>
      <c r="G43" s="45" t="s">
        <v>100</v>
      </c>
      <c r="H43" s="34" t="str">
        <f t="shared" si="2"/>
        <v>3</v>
      </c>
      <c r="I43" s="35" t="str">
        <f t="shared" si="3"/>
        <v>CUSTEIO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96.75" x14ac:dyDescent="0.25">
      <c r="A44" s="30" t="s">
        <v>101</v>
      </c>
      <c r="B44" s="37" t="s">
        <v>102</v>
      </c>
      <c r="C44" s="31" t="s">
        <v>103</v>
      </c>
      <c r="D44" s="31" t="s">
        <v>16</v>
      </c>
      <c r="E44" s="32"/>
      <c r="F44" s="69">
        <v>71587.259999999995</v>
      </c>
      <c r="G44" s="45" t="s">
        <v>105</v>
      </c>
      <c r="H44" s="34" t="str">
        <f t="shared" si="2"/>
        <v>3</v>
      </c>
      <c r="I44" s="35" t="str">
        <f t="shared" si="3"/>
        <v>CUSTEIO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4" t="str">
        <f t="shared" si="2"/>
        <v/>
      </c>
      <c r="I45" s="35" t="str">
        <f t="shared" si="3"/>
        <v>CAPITAL</v>
      </c>
      <c r="J45" s="3"/>
      <c r="K45" s="3"/>
      <c r="L45" s="3"/>
      <c r="M45" s="3"/>
      <c r="N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4" t="str">
        <f t="shared" si="2"/>
        <v/>
      </c>
      <c r="I46" s="35" t="str">
        <f t="shared" si="3"/>
        <v>CAPITAL</v>
      </c>
      <c r="J46" s="3"/>
      <c r="K46" s="3"/>
      <c r="L46" s="3"/>
      <c r="M46" s="3"/>
      <c r="N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4" t="str">
        <f t="shared" si="2"/>
        <v/>
      </c>
      <c r="I47" s="35" t="str">
        <f t="shared" si="3"/>
        <v>CAPITAL</v>
      </c>
      <c r="J47" s="3"/>
      <c r="K47" s="3"/>
      <c r="L47" s="3"/>
      <c r="M47" s="3"/>
      <c r="N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4" t="str">
        <f t="shared" si="2"/>
        <v/>
      </c>
      <c r="I48" s="35" t="str">
        <f t="shared" si="3"/>
        <v>CAPITAL</v>
      </c>
      <c r="J48" s="3"/>
      <c r="K48" s="3"/>
      <c r="L48" s="3"/>
      <c r="M48" s="3"/>
      <c r="N48" s="3"/>
    </row>
    <row r="49" spans="1:14" ht="15.75" customHeight="1" x14ac:dyDescent="0.25">
      <c r="A49" s="3"/>
      <c r="B49" s="3"/>
      <c r="C49" s="3"/>
      <c r="D49" s="3"/>
      <c r="E49" s="3"/>
      <c r="F49" s="3"/>
      <c r="G49" s="3"/>
      <c r="H49" s="4" t="str">
        <f t="shared" si="2"/>
        <v/>
      </c>
      <c r="I49" s="35" t="str">
        <f t="shared" si="3"/>
        <v>CAPITAL</v>
      </c>
      <c r="J49" s="3"/>
      <c r="K49" s="3"/>
      <c r="L49" s="3"/>
      <c r="M49" s="3"/>
      <c r="N49" s="3"/>
    </row>
    <row r="50" spans="1:14" ht="15.75" customHeight="1" x14ac:dyDescent="0.25">
      <c r="A50" s="3"/>
      <c r="B50" s="3"/>
      <c r="C50" s="3"/>
      <c r="D50" s="3"/>
      <c r="E50" s="3"/>
      <c r="F50" s="3"/>
      <c r="G50" s="3"/>
      <c r="H50" s="4" t="str">
        <f t="shared" si="2"/>
        <v/>
      </c>
      <c r="I50" s="35" t="str">
        <f t="shared" si="3"/>
        <v>CAPITAL</v>
      </c>
      <c r="J50" s="3"/>
      <c r="K50" s="3"/>
      <c r="L50" s="3"/>
      <c r="M50" s="3"/>
      <c r="N50" s="3"/>
    </row>
    <row r="51" spans="1:14" ht="15.75" customHeight="1" x14ac:dyDescent="0.2"/>
    <row r="52" spans="1:14" ht="15.75" customHeight="1" x14ac:dyDescent="0.2"/>
    <row r="53" spans="1:14" ht="15.75" customHeight="1" x14ac:dyDescent="0.2"/>
    <row r="54" spans="1:14" ht="15.75" customHeight="1" x14ac:dyDescent="0.2"/>
    <row r="55" spans="1:14" ht="15.75" customHeight="1" x14ac:dyDescent="0.2"/>
    <row r="56" spans="1:14" ht="15.75" customHeight="1" x14ac:dyDescent="0.2"/>
    <row r="57" spans="1:14" ht="15.75" customHeight="1" x14ac:dyDescent="0.2"/>
    <row r="58" spans="1:14" ht="15.75" customHeight="1" x14ac:dyDescent="0.2"/>
    <row r="59" spans="1:14" ht="15.75" customHeight="1" x14ac:dyDescent="0.2"/>
    <row r="60" spans="1:14" ht="15.75" customHeight="1" x14ac:dyDescent="0.2"/>
    <row r="61" spans="1:14" ht="15.75" customHeight="1" x14ac:dyDescent="0.2"/>
    <row r="62" spans="1:14" ht="15.75" customHeight="1" x14ac:dyDescent="0.2"/>
    <row r="63" spans="1:14" ht="15.75" customHeight="1" x14ac:dyDescent="0.2"/>
    <row r="64" spans="1:1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mergeCells count="1">
    <mergeCell ref="A1:F1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PLOA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Damalio</dc:creator>
  <cp:lastModifiedBy>Julio Damalio</cp:lastModifiedBy>
  <dcterms:created xsi:type="dcterms:W3CDTF">2025-02-27T18:09:06Z</dcterms:created>
  <dcterms:modified xsi:type="dcterms:W3CDTF">2025-03-28T17:15:06Z</dcterms:modified>
</cp:coreProperties>
</file>